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10" windowWidth="14115" windowHeight="9555" activeTab="0"/>
  </bookViews>
  <sheets>
    <sheet name="Расчет трубы на прочность" sheetId="1" r:id="rId1"/>
    <sheet name="Расчет крепления крышки" sheetId="2" r:id="rId2"/>
    <sheet name="Пределы прочности материалов" sheetId="3" r:id="rId3"/>
  </sheets>
  <definedNames>
    <definedName name="D">'Расчет трубы на прочность'!$C$5</definedName>
    <definedName name="Db">'Расчет крепления крышки'!$C$5</definedName>
    <definedName name="df">'Расчет крепления крышки'!$C$8</definedName>
    <definedName name="Fbs">'Расчет крепления крышки'!$C$15</definedName>
    <definedName name="Fbt">'Расчет крепления крышки'!$C$14</definedName>
    <definedName name="Fmax">'Расчет крепления крышки'!$C$20</definedName>
    <definedName name="Fto">'Расчет крепления крышки'!$C$18</definedName>
    <definedName name="Fts">'Расчет крепления крышки'!$C$16</definedName>
    <definedName name="Ftt">'Расчет крепления крышки'!$C$17</definedName>
    <definedName name="h">'Расчет трубы на прочность'!$C$6</definedName>
    <definedName name="ht">'Расчет крепления крышки'!$C$7</definedName>
    <definedName name="K_zap">'Расчет трубы на прочность'!$C$9</definedName>
    <definedName name="K_zapb">'Расчет крепления крышки'!$C$12</definedName>
    <definedName name="l">'Расчет крепления крышки'!$C$9</definedName>
    <definedName name="N">'Расчет крепления крышки'!$C$6</definedName>
    <definedName name="Pmax">'Расчет трубы на прочность'!$C$11</definedName>
    <definedName name="PmaxAll">'Расчет крепления крышки'!$C$24</definedName>
    <definedName name="Pmaxb">'Расчет крепления крышки'!$C$21</definedName>
    <definedName name="Sigma_t">'Расчет трубы на прочность'!$C$8</definedName>
    <definedName name="Sigma_tb">'Расчет крепления крышки'!$C$11</definedName>
  </definedNames>
  <calcPr fullCalcOnLoad="1"/>
</workbook>
</file>

<file path=xl/comments1.xml><?xml version="1.0" encoding="utf-8"?>
<comments xmlns="http://schemas.openxmlformats.org/spreadsheetml/2006/main">
  <authors>
    <author>Tim</author>
  </authors>
  <commentList>
    <comment ref="C5" authorId="0">
      <text>
        <r>
          <rPr>
            <b/>
            <sz val="8"/>
            <rFont val="Tahoma"/>
            <family val="0"/>
          </rPr>
          <t>Внутренний диаметр трубы  (мм).</t>
        </r>
      </text>
    </comment>
    <comment ref="C6" authorId="0">
      <text>
        <r>
          <rPr>
            <b/>
            <sz val="8"/>
            <rFont val="Tahoma"/>
            <family val="0"/>
          </rPr>
          <t>Минимальная толщина стенки трубы (мм).</t>
        </r>
        <r>
          <rPr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Рекомендуемые значения от 1.2 до 2.0</t>
        </r>
      </text>
    </comment>
    <comment ref="C11" authorId="0">
      <text>
        <r>
          <rPr>
            <b/>
            <sz val="8"/>
            <rFont val="Tahoma"/>
            <family val="2"/>
          </rPr>
          <t xml:space="preserve">Максимальное допускаемое давление из условия прочности трубы.
</t>
        </r>
      </text>
    </comment>
  </commentList>
</comments>
</file>

<file path=xl/comments2.xml><?xml version="1.0" encoding="utf-8"?>
<comments xmlns="http://schemas.openxmlformats.org/spreadsheetml/2006/main">
  <authors>
    <author>Tim</author>
  </authors>
  <commentList>
    <comment ref="C7" authorId="0">
      <text>
        <r>
          <rPr>
            <b/>
            <sz val="8"/>
            <rFont val="Tahoma"/>
            <family val="0"/>
          </rPr>
          <t>Может быть больше средней толщины трубы.</t>
        </r>
      </text>
    </comment>
    <comment ref="C9" authorId="0">
      <text>
        <r>
          <rPr>
            <b/>
            <sz val="8"/>
            <rFont val="Tahoma"/>
            <family val="0"/>
          </rPr>
          <t>Расстояние от центра крепежного отверстия до края трубы.</t>
        </r>
      </text>
    </comment>
    <comment ref="C5" authorId="0">
      <text>
        <r>
          <rPr>
            <b/>
            <sz val="8"/>
            <rFont val="Tahoma"/>
            <family val="0"/>
          </rPr>
          <t>Считается что диаметр болтов совпадает с диаметром крепежных отверстий. Болт М6 имеет диаметр 6 мм (условно).</t>
        </r>
      </text>
    </comment>
    <comment ref="C12" authorId="0">
      <text>
        <r>
          <rPr>
            <b/>
            <sz val="8"/>
            <rFont val="Tahoma"/>
            <family val="0"/>
          </rPr>
          <t>Рекомендуемые значения от 1.2 до 2.0</t>
        </r>
      </text>
    </comment>
    <comment ref="C21" authorId="0">
      <text>
        <r>
          <rPr>
            <b/>
            <sz val="8"/>
            <rFont val="Tahoma"/>
            <family val="0"/>
          </rPr>
          <t>Максимальное давление из условия прочности крепления заглушки.</t>
        </r>
      </text>
    </comment>
    <comment ref="C24" authorId="0">
      <text>
        <r>
          <rPr>
            <b/>
            <sz val="8"/>
            <rFont val="Tahoma"/>
            <family val="0"/>
          </rPr>
          <t>Максимально допустимое давление !!!</t>
        </r>
      </text>
    </comment>
    <comment ref="C8" authorId="0">
      <text>
        <r>
          <rPr>
            <b/>
            <sz val="8"/>
            <rFont val="Tahoma"/>
            <family val="0"/>
          </rPr>
          <t>Размер фаски (катет) для болтов с конусной головкой в потай, иначе указать 0 мм.</t>
        </r>
      </text>
    </comment>
  </commentList>
</comments>
</file>

<file path=xl/comments3.xml><?xml version="1.0" encoding="utf-8"?>
<comments xmlns="http://schemas.openxmlformats.org/spreadsheetml/2006/main">
  <authors>
    <author>Tim</author>
  </authors>
  <commentList>
    <comment ref="C3" authorId="0">
      <text>
        <r>
          <rPr>
            <b/>
            <sz val="8"/>
            <rFont val="Tahoma"/>
            <family val="0"/>
          </rPr>
          <t>Предел долговременной прочности для материала.</t>
        </r>
      </text>
    </comment>
  </commentList>
</comments>
</file>

<file path=xl/sharedStrings.xml><?xml version="1.0" encoding="utf-8"?>
<sst xmlns="http://schemas.openxmlformats.org/spreadsheetml/2006/main" count="109" uniqueCount="77">
  <si>
    <t>Предел прочности материала трубы:</t>
  </si>
  <si>
    <t>мм</t>
  </si>
  <si>
    <t>МПа</t>
  </si>
  <si>
    <t>Коэффициент запаса прочности:</t>
  </si>
  <si>
    <t>Максимальное допускаемое давление:</t>
  </si>
  <si>
    <t>Расчет на прочность трубы</t>
  </si>
  <si>
    <t>нагруженной внутренним давлением</t>
  </si>
  <si>
    <t>Геометрия</t>
  </si>
  <si>
    <t>Нагрузка</t>
  </si>
  <si>
    <t>Диаметр болтов:</t>
  </si>
  <si>
    <t>Количество болтов:</t>
  </si>
  <si>
    <t>Расчет на прочность крепления крышки</t>
  </si>
  <si>
    <t>N радиально установленных болтов</t>
  </si>
  <si>
    <t>Расстояние до края:</t>
  </si>
  <si>
    <t>Предел прочности материала болтов:</t>
  </si>
  <si>
    <t>Коэффициент запаса прочности болтов:</t>
  </si>
  <si>
    <t>Предел прочности болтов на срез:</t>
  </si>
  <si>
    <t>Н</t>
  </si>
  <si>
    <t>Предел прочности болтов на смятие:</t>
  </si>
  <si>
    <t>Предел прочности трубы на смятие:</t>
  </si>
  <si>
    <t>Предел прочности трубы на срез:</t>
  </si>
  <si>
    <t>Предел прочности трубы на отрыв края:</t>
  </si>
  <si>
    <t>Максимальное допускаемое усилие:</t>
  </si>
  <si>
    <t>Прочность трубы</t>
  </si>
  <si>
    <t>Допустимая нагрузка</t>
  </si>
  <si>
    <t>Прочность соединения</t>
  </si>
  <si>
    <t>Максимальное давление:</t>
  </si>
  <si>
    <t>Толщина трубы в месте крепления:</t>
  </si>
  <si>
    <t>Толщина стенки трубы:</t>
  </si>
  <si>
    <r>
      <t xml:space="preserve">Материал </t>
    </r>
    <r>
      <rPr>
        <sz val="12"/>
        <rFont val="Arial"/>
        <family val="2"/>
      </rPr>
      <t>(из справочника)</t>
    </r>
  </si>
  <si>
    <t>Сталь0</t>
  </si>
  <si>
    <t>Материал</t>
  </si>
  <si>
    <t>Термобработка</t>
  </si>
  <si>
    <t>Сфера применения</t>
  </si>
  <si>
    <r>
      <t>s</t>
    </r>
    <r>
      <rPr>
        <sz val="10"/>
        <rFont val="Arial"/>
        <family val="0"/>
      </rPr>
      <t>т, МПа</t>
    </r>
  </si>
  <si>
    <t>Для второстепенных элементов конструкций и неответственных деталей: настилы, арматура, подкладка, шайбы, перила, кожухи, обшивки и другие.</t>
  </si>
  <si>
    <t>Сталь 40Х13</t>
  </si>
  <si>
    <t>Закалка 1000 С в масло, отпуск 700 С</t>
  </si>
  <si>
    <t>Режущий, мерительный инструмент, пружины, карбюраторные иглы, предметы домашнего обихода, клапанные пластины компрессоров и другие детали, работающие при температуре до 400-450 °С, а также детали, работающие в коррозионных средах. Сталь коррозионно-стойкая мартенситного класса.</t>
  </si>
  <si>
    <t xml:space="preserve"> - // -</t>
  </si>
  <si>
    <t>Закалка 1050 С воздух, отпуск 650 С выдержка 3 ч</t>
  </si>
  <si>
    <t>(100)</t>
  </si>
  <si>
    <t>Сталь 40Х</t>
  </si>
  <si>
    <t>оси, валы, вал-шестерни, плунжеры, штоки, коленчатые и кулачковые валы, кольца, шпиндели, оправки, рейки, зубчатые венцы, болты, полуоси, втулки и другие улучшаемые детали повышенной прочности.</t>
  </si>
  <si>
    <t>Сталь 65</t>
  </si>
  <si>
    <t>рессоры, пружины и другие детали, от которых требуется повышенные прочностные и упрулие свойства, износостойкость; детали, работающие в условиях трения при наличии высоких статических и вибрационных нагрузок.</t>
  </si>
  <si>
    <t>780</t>
  </si>
  <si>
    <t xml:space="preserve">Закалка 830 °С, масло. Отпуск 470 °С. </t>
  </si>
  <si>
    <t>650</t>
  </si>
  <si>
    <t xml:space="preserve">Закалка 830 °С, масло. Отпуск 600 °С. </t>
  </si>
  <si>
    <t>Сталь 40</t>
  </si>
  <si>
    <t>После улучшения - коленчатые валы, шатуны, зубчатые венцы, маховики, зубчатые колеса, болты, оси и другие детали; после поверхностного упрочнения с нагревом ТВЧ - детали средних размеров, к которым предъявляются требования высокой поверхностной твердости и повышенной износостойкости при малой деформации (длинные валы, ходовые валики, зубчатые колеса).</t>
  </si>
  <si>
    <t>Закалка, отпуск 200 С</t>
  </si>
  <si>
    <t>380</t>
  </si>
  <si>
    <t>Закалка, отпуск 700 С</t>
  </si>
  <si>
    <t>750</t>
  </si>
  <si>
    <t>Сталь 30</t>
  </si>
  <si>
    <t>Тяги, серьги, траверсы, рычаги, валы, звездочки, шпиндели, цилиндры прессов, соединительные муфты и другие детали невысокой прочности.</t>
  </si>
  <si>
    <t>200</t>
  </si>
  <si>
    <t>Нормализация</t>
  </si>
  <si>
    <t>Сталь 20 (20А)</t>
  </si>
  <si>
    <t>После нормализации или без термообработки крюки кранов, муфты, вкладыши подшипников и другие детали, работающие при температуре от -40 до 450°С под давлением, после ХТО - шестерни, червяки и другие детали, к которым предъявляются требования высокой поверхностной твердости при невысокой прочности сердцевины.</t>
  </si>
  <si>
    <t>180</t>
  </si>
  <si>
    <t>Сталь 15</t>
  </si>
  <si>
    <t>Болты, винты, крюки и другие детали, к которым предъявляются требования высокой пластичности и работающие при температуре от -40 до 450°С; после ХТО - рычаги, кулачки, гайки и другие детали, к которым предъявляются требования высокой поверхностной твердости и невысокой прочности сердцевины.</t>
  </si>
  <si>
    <t>Сталь 10</t>
  </si>
  <si>
    <t>Детали, работающие при температуре от -40 до 450°С, к которым предъявляются требования высокой пластичности, после химико-термической обработки - детали с высокой поверхностной твёрдостью при невысокой прочности сердцевины.</t>
  </si>
  <si>
    <t>-</t>
  </si>
  <si>
    <t>Диаметр трубы (внутр):</t>
  </si>
  <si>
    <t xml:space="preserve"> Тип разрушения - срез болта поперек.</t>
  </si>
  <si>
    <t xml:space="preserve"> Тип разрушения - смятие болта краем трубы.</t>
  </si>
  <si>
    <t xml:space="preserve"> Тип разрушения - смятие трубы болтом на краю отверстия.</t>
  </si>
  <si>
    <t xml:space="preserve"> Тип разрушения - срез края трубы болтом.</t>
  </si>
  <si>
    <t xml:space="preserve"> Тип разрушения - отрыв края трубы по ряду отверстий.</t>
  </si>
  <si>
    <t>Инструкция: введите данные в поля помеченные голубым цветом.</t>
  </si>
  <si>
    <t xml:space="preserve"> Предполагается, что толшина и прочность крышки в районе крепежных отверстий заведомо больше толщины и прочности трубы.</t>
  </si>
  <si>
    <t>Размер фаски (для болтов с конусной головкой):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</si>
</sst>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8">
    <font>
      <sz val="10"/>
      <name val="Arial"/>
      <family val="0"/>
    </font>
    <font>
      <b/>
      <sz val="8"/>
      <name val="Tahoma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Symbol"/>
      <family val="1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Tahoma"/>
      <family val="0"/>
    </font>
    <font>
      <sz val="11"/>
      <name val="Arial"/>
      <family val="2"/>
    </font>
    <font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1" fontId="2" fillId="2" borderId="0" xfId="0" applyNumberFormat="1" applyFont="1" applyFill="1" applyAlignment="1">
      <alignment horizontal="center" vertical="center"/>
    </xf>
    <xf numFmtId="172" fontId="2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1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right" vertical="center" wrapText="1"/>
    </xf>
    <xf numFmtId="1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72" fontId="2" fillId="2" borderId="7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 vertical="center" wrapText="1"/>
    </xf>
    <xf numFmtId="1" fontId="2" fillId="2" borderId="10" xfId="0" applyNumberFormat="1" applyFont="1" applyFill="1" applyBorder="1" applyAlignment="1">
      <alignment horizontal="center" vertical="center"/>
    </xf>
    <xf numFmtId="172" fontId="6" fillId="2" borderId="1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13" xfId="0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49" fontId="0" fillId="2" borderId="15" xfId="0" applyNumberForma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10" fillId="2" borderId="16" xfId="0" applyFont="1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12" fillId="2" borderId="16" xfId="0" applyFont="1" applyFill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49" fontId="9" fillId="2" borderId="0" xfId="0" applyNumberFormat="1" applyFont="1" applyFill="1" applyAlignment="1">
      <alignment vertical="center" wrapText="1"/>
    </xf>
    <xf numFmtId="49" fontId="0" fillId="2" borderId="0" xfId="0" applyNumberFormat="1" applyFill="1" applyAlignment="1">
      <alignment vertical="center" wrapText="1"/>
    </xf>
    <xf numFmtId="1" fontId="5" fillId="2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7" xfId="0" applyNumberFormat="1" applyFont="1" applyFill="1" applyBorder="1" applyAlignment="1" applyProtection="1">
      <alignment horizontal="center" vertical="center"/>
      <protection locked="0"/>
    </xf>
    <xf numFmtId="172" fontId="5" fillId="2" borderId="7" xfId="0" applyNumberFormat="1" applyFont="1" applyFill="1" applyBorder="1" applyAlignment="1" applyProtection="1">
      <alignment horizontal="center" vertical="center"/>
      <protection locked="0"/>
    </xf>
    <xf numFmtId="1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vertical="center"/>
    </xf>
    <xf numFmtId="0" fontId="15" fillId="3" borderId="0" xfId="0" applyFont="1" applyFill="1" applyAlignment="1">
      <alignment vertical="top"/>
    </xf>
    <xf numFmtId="0" fontId="0" fillId="2" borderId="0" xfId="0" applyFont="1" applyFill="1" applyAlignment="1">
      <alignment horizontal="center" vertical="center" wrapText="1"/>
    </xf>
    <xf numFmtId="0" fontId="2" fillId="2" borderId="17" xfId="0" applyFont="1" applyFill="1" applyBorder="1" applyAlignment="1">
      <alignment horizontal="right" vertical="center" wrapText="1"/>
    </xf>
    <xf numFmtId="1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0" fillId="2" borderId="2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6" fillId="2" borderId="2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172" fontId="3" fillId="2" borderId="1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9.140625" style="3" customWidth="1"/>
    <col min="2" max="2" width="31.00390625" style="9" customWidth="1"/>
    <col min="3" max="3" width="14.8515625" style="2" customWidth="1"/>
    <col min="4" max="4" width="9.140625" style="2" customWidth="1"/>
    <col min="5" max="16384" width="9.140625" style="3" customWidth="1"/>
  </cols>
  <sheetData>
    <row r="1" ht="18">
      <c r="B1" s="1" t="s">
        <v>5</v>
      </c>
    </row>
    <row r="2" ht="15">
      <c r="B2" s="4" t="s">
        <v>6</v>
      </c>
    </row>
    <row r="3" ht="15">
      <c r="A3" s="48" t="s">
        <v>74</v>
      </c>
    </row>
    <row r="4" ht="19.5" customHeight="1">
      <c r="B4" s="25" t="s">
        <v>7</v>
      </c>
    </row>
    <row r="5" spans="2:4" ht="19.5" customHeight="1">
      <c r="B5" s="10" t="s">
        <v>68</v>
      </c>
      <c r="C5" s="43">
        <v>22</v>
      </c>
      <c r="D5" s="12" t="s">
        <v>1</v>
      </c>
    </row>
    <row r="6" spans="2:4" ht="19.5" customHeight="1">
      <c r="B6" s="13" t="s">
        <v>28</v>
      </c>
      <c r="C6" s="45">
        <v>0.8</v>
      </c>
      <c r="D6" s="15" t="s">
        <v>1</v>
      </c>
    </row>
    <row r="7" spans="2:3" ht="19.5" customHeight="1">
      <c r="B7" s="25" t="s">
        <v>29</v>
      </c>
      <c r="C7" s="5"/>
    </row>
    <row r="8" spans="2:4" ht="33.75" customHeight="1">
      <c r="B8" s="10" t="s">
        <v>0</v>
      </c>
      <c r="C8" s="43">
        <v>90</v>
      </c>
      <c r="D8" s="12" t="s">
        <v>2</v>
      </c>
    </row>
    <row r="9" spans="2:4" ht="33.75" customHeight="1">
      <c r="B9" s="13" t="s">
        <v>3</v>
      </c>
      <c r="C9" s="45">
        <v>1.4</v>
      </c>
      <c r="D9" s="15"/>
    </row>
    <row r="10" spans="2:3" ht="19.5" customHeight="1">
      <c r="B10" s="25" t="s">
        <v>23</v>
      </c>
      <c r="C10" s="6"/>
    </row>
    <row r="11" spans="2:4" ht="33.75" customHeight="1">
      <c r="B11" s="7" t="s">
        <v>4</v>
      </c>
      <c r="C11" s="59">
        <f>2*Sigma_t*h/(D+h)/K_zap</f>
        <v>4.511278195488722</v>
      </c>
      <c r="D11" s="8" t="s">
        <v>2</v>
      </c>
    </row>
  </sheetData>
  <printOptions/>
  <pageMargins left="0.75" right="0.75" top="1" bottom="1" header="0.5" footer="0.5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3">
      <selection activeCell="C12" sqref="C12"/>
    </sheetView>
  </sheetViews>
  <sheetFormatPr defaultColWidth="9.140625" defaultRowHeight="12.75"/>
  <cols>
    <col min="1" max="1" width="9.140625" style="3" customWidth="1"/>
    <col min="2" max="2" width="31.00390625" style="9" customWidth="1"/>
    <col min="3" max="3" width="14.8515625" style="2" customWidth="1"/>
    <col min="4" max="4" width="9.140625" style="2" customWidth="1"/>
    <col min="5" max="5" width="10.8515625" style="3" bestFit="1" customWidth="1"/>
    <col min="6" max="16384" width="9.140625" style="3" customWidth="1"/>
  </cols>
  <sheetData>
    <row r="1" ht="18">
      <c r="B1" s="1" t="s">
        <v>11</v>
      </c>
    </row>
    <row r="2" ht="15">
      <c r="B2" s="4" t="s">
        <v>12</v>
      </c>
    </row>
    <row r="3" ht="19.5" customHeight="1">
      <c r="A3" s="48" t="s">
        <v>74</v>
      </c>
    </row>
    <row r="4" ht="19.5" customHeight="1">
      <c r="B4" s="25" t="s">
        <v>7</v>
      </c>
    </row>
    <row r="5" spans="2:4" ht="19.5" customHeight="1">
      <c r="B5" s="10" t="s">
        <v>9</v>
      </c>
      <c r="C5" s="43">
        <v>4</v>
      </c>
      <c r="D5" s="20" t="s">
        <v>1</v>
      </c>
    </row>
    <row r="6" spans="2:5" ht="19.5" customHeight="1">
      <c r="B6" s="17" t="s">
        <v>10</v>
      </c>
      <c r="C6" s="46">
        <v>6</v>
      </c>
      <c r="D6" s="21"/>
      <c r="E6" s="53" t="str">
        <f>IF((3.14*D/2)&lt;(N*(Db+2*df)),"  &lt;-- Слишком много болтов !!!","")</f>
        <v>  &lt;-- Слишком много болтов !!!</v>
      </c>
    </row>
    <row r="7" spans="2:11" ht="32.25" customHeight="1">
      <c r="B7" s="17" t="s">
        <v>27</v>
      </c>
      <c r="C7" s="46">
        <v>2</v>
      </c>
      <c r="D7" s="21" t="s">
        <v>1</v>
      </c>
      <c r="E7" s="55" t="s">
        <v>75</v>
      </c>
      <c r="F7" s="56"/>
      <c r="G7" s="56"/>
      <c r="H7" s="56"/>
      <c r="I7" s="56"/>
      <c r="J7" s="56"/>
      <c r="K7" s="56"/>
    </row>
    <row r="8" spans="2:11" ht="32.25" customHeight="1">
      <c r="B8" s="50" t="s">
        <v>76</v>
      </c>
      <c r="C8" s="51">
        <v>1</v>
      </c>
      <c r="D8" s="52" t="s">
        <v>1</v>
      </c>
      <c r="E8" s="57" t="str">
        <f>IF(h&lt;2*df,"  &lt;-- Слишком большая фаска !!!","")</f>
        <v>  &lt;-- Слишком большая фаска !!!</v>
      </c>
      <c r="F8" s="58"/>
      <c r="G8" s="58"/>
      <c r="H8" s="58"/>
      <c r="I8" s="58"/>
      <c r="J8" s="58"/>
      <c r="K8" s="49"/>
    </row>
    <row r="9" spans="2:4" ht="19.5" customHeight="1">
      <c r="B9" s="13" t="s">
        <v>13</v>
      </c>
      <c r="C9" s="44">
        <v>12</v>
      </c>
      <c r="D9" s="22" t="s">
        <v>1</v>
      </c>
    </row>
    <row r="10" spans="2:4" ht="19.5" customHeight="1">
      <c r="B10" s="25" t="s">
        <v>29</v>
      </c>
      <c r="C10" s="5"/>
      <c r="D10" s="23"/>
    </row>
    <row r="11" spans="2:4" ht="32.25" customHeight="1">
      <c r="B11" s="10" t="s">
        <v>14</v>
      </c>
      <c r="C11" s="43">
        <v>200</v>
      </c>
      <c r="D11" s="20" t="s">
        <v>2</v>
      </c>
    </row>
    <row r="12" spans="2:4" ht="32.25" customHeight="1">
      <c r="B12" s="13" t="s">
        <v>15</v>
      </c>
      <c r="C12" s="45">
        <v>1.3</v>
      </c>
      <c r="D12" s="22"/>
    </row>
    <row r="13" spans="2:4" ht="19.5" customHeight="1">
      <c r="B13" s="25" t="s">
        <v>8</v>
      </c>
      <c r="C13" s="6"/>
      <c r="D13" s="23"/>
    </row>
    <row r="14" spans="2:5" ht="32.25" customHeight="1">
      <c r="B14" s="10" t="s">
        <v>16</v>
      </c>
      <c r="C14" s="11">
        <f>(0.85*3.14/4)*Db*Db*(Sigma_tb/1.5)*(N-1-FLOOR(N/6,1))/(K_zapb)</f>
        <v>4379.897435897436</v>
      </c>
      <c r="D14" s="20" t="s">
        <v>17</v>
      </c>
      <c r="E14" s="47" t="s">
        <v>69</v>
      </c>
    </row>
    <row r="15" spans="2:5" ht="32.25" customHeight="1">
      <c r="B15" s="17" t="s">
        <v>18</v>
      </c>
      <c r="C15" s="18">
        <f>Db*ht*Sigma_tb*(N-1-FLOOR(N/6,1))/(K_zapb)</f>
        <v>4923.076923076923</v>
      </c>
      <c r="D15" s="21" t="s">
        <v>17</v>
      </c>
      <c r="E15" s="47" t="s">
        <v>70</v>
      </c>
    </row>
    <row r="16" spans="2:5" ht="32.25" customHeight="1">
      <c r="B16" s="17" t="s">
        <v>19</v>
      </c>
      <c r="C16" s="18">
        <f>(Db+2*df)*ht*Sigma_t*(N-1-FLOOR(N/6,1))/(K_zap)</f>
        <v>3085.714285714286</v>
      </c>
      <c r="D16" s="21" t="s">
        <v>17</v>
      </c>
      <c r="E16" s="47" t="s">
        <v>71</v>
      </c>
    </row>
    <row r="17" spans="2:5" ht="32.25" customHeight="1">
      <c r="B17" s="17" t="s">
        <v>20</v>
      </c>
      <c r="C17" s="18">
        <f>2*ht*l*(Sigma_t/1.5)*(N-1-FLOOR(N/6,1))/(K_zap)</f>
        <v>8228.57142857143</v>
      </c>
      <c r="D17" s="21" t="s">
        <v>17</v>
      </c>
      <c r="E17" s="47" t="s">
        <v>72</v>
      </c>
    </row>
    <row r="18" spans="2:5" ht="32.25" customHeight="1">
      <c r="B18" s="13" t="s">
        <v>21</v>
      </c>
      <c r="C18" s="14">
        <f>(3.14*D-(Db+2*df*df)*N)*ht*Sigma_t/(K_zap)</f>
        <v>4253.142857142857</v>
      </c>
      <c r="D18" s="22" t="s">
        <v>17</v>
      </c>
      <c r="E18" s="47" t="s">
        <v>73</v>
      </c>
    </row>
    <row r="19" spans="2:4" ht="19.5" customHeight="1">
      <c r="B19" s="25" t="s">
        <v>25</v>
      </c>
      <c r="C19" s="5"/>
      <c r="D19" s="23"/>
    </row>
    <row r="20" spans="2:4" ht="32.25" customHeight="1">
      <c r="B20" s="10" t="s">
        <v>22</v>
      </c>
      <c r="C20" s="11">
        <f>MINA(C14:C18)</f>
        <v>3085.714285714286</v>
      </c>
      <c r="D20" s="20" t="s">
        <v>17</v>
      </c>
    </row>
    <row r="21" spans="2:4" ht="32.25" customHeight="1">
      <c r="B21" s="13" t="s">
        <v>4</v>
      </c>
      <c r="C21" s="16">
        <f>Fmax/(3.14*D*D/4)</f>
        <v>8.121583107107137</v>
      </c>
      <c r="D21" s="22" t="s">
        <v>2</v>
      </c>
    </row>
    <row r="22" spans="3:4" ht="15.75">
      <c r="C22" s="5"/>
      <c r="D22" s="23"/>
    </row>
    <row r="23" spans="2:4" ht="19.5" customHeight="1">
      <c r="B23" s="25" t="s">
        <v>24</v>
      </c>
      <c r="D23" s="23"/>
    </row>
    <row r="24" spans="2:5" ht="19.5" customHeight="1">
      <c r="B24" s="7" t="s">
        <v>26</v>
      </c>
      <c r="C24" s="19">
        <f>MINA(Pmax,Pmaxb)</f>
        <v>4.511278195488722</v>
      </c>
      <c r="D24" s="24" t="s">
        <v>2</v>
      </c>
      <c r="E24" s="54">
        <f>IF(AND((Fmax=Fts),(PmaxAll=Pmaxb),(df&gt;0))," - Возможно незначительное смятие кромки фаски.","")</f>
      </c>
    </row>
  </sheetData>
  <sheetProtection sheet="1" objects="1" scenarios="1"/>
  <mergeCells count="2">
    <mergeCell ref="E7:K7"/>
    <mergeCell ref="E8:J8"/>
  </mergeCells>
  <printOptions/>
  <pageMargins left="0.75" right="0.75" top="1" bottom="1" header="0.5" footer="0.5"/>
  <pageSetup horizontalDpi="200" verticalDpi="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3"/>
  <sheetViews>
    <sheetView workbookViewId="0" topLeftCell="A1">
      <selection activeCell="C4" sqref="C4"/>
    </sheetView>
  </sheetViews>
  <sheetFormatPr defaultColWidth="9.140625" defaultRowHeight="12.75"/>
  <cols>
    <col min="1" max="1" width="9.140625" style="34" customWidth="1"/>
    <col min="2" max="2" width="14.421875" style="34" customWidth="1"/>
    <col min="3" max="3" width="9.140625" style="39" customWidth="1"/>
    <col min="4" max="4" width="26.140625" style="34" customWidth="1"/>
    <col min="5" max="5" width="59.140625" style="42" customWidth="1"/>
    <col min="6" max="16384" width="9.140625" style="34" customWidth="1"/>
  </cols>
  <sheetData>
    <row r="1" ht="12.75"/>
    <row r="2" ht="12.75"/>
    <row r="3" spans="2:5" s="29" customFormat="1" ht="36">
      <c r="B3" s="26" t="s">
        <v>31</v>
      </c>
      <c r="C3" s="27" t="s">
        <v>34</v>
      </c>
      <c r="D3" s="26" t="s">
        <v>32</v>
      </c>
      <c r="E3" s="28" t="s">
        <v>33</v>
      </c>
    </row>
    <row r="4" spans="2:5" ht="36">
      <c r="B4" s="30" t="s">
        <v>30</v>
      </c>
      <c r="C4" s="31" t="s">
        <v>41</v>
      </c>
      <c r="D4" s="32" t="s">
        <v>67</v>
      </c>
      <c r="E4" s="33" t="s">
        <v>35</v>
      </c>
    </row>
    <row r="5" spans="2:5" ht="48">
      <c r="B5" s="30" t="s">
        <v>65</v>
      </c>
      <c r="C5" s="31" t="s">
        <v>62</v>
      </c>
      <c r="D5" s="32" t="s">
        <v>67</v>
      </c>
      <c r="E5" s="35" t="s">
        <v>66</v>
      </c>
    </row>
    <row r="6" spans="2:5" ht="60">
      <c r="B6" s="30" t="s">
        <v>63</v>
      </c>
      <c r="C6" s="31" t="s">
        <v>62</v>
      </c>
      <c r="D6" s="36" t="s">
        <v>59</v>
      </c>
      <c r="E6" s="35" t="s">
        <v>64</v>
      </c>
    </row>
    <row r="7" spans="2:5" ht="72">
      <c r="B7" s="30" t="s">
        <v>60</v>
      </c>
      <c r="C7" s="31" t="s">
        <v>62</v>
      </c>
      <c r="D7" s="36" t="s">
        <v>59</v>
      </c>
      <c r="E7" s="35" t="s">
        <v>61</v>
      </c>
    </row>
    <row r="8" spans="2:5" ht="36">
      <c r="B8" s="30" t="s">
        <v>56</v>
      </c>
      <c r="C8" s="31" t="s">
        <v>58</v>
      </c>
      <c r="D8" s="36" t="s">
        <v>59</v>
      </c>
      <c r="E8" s="35" t="s">
        <v>57</v>
      </c>
    </row>
    <row r="9" spans="2:5" ht="72">
      <c r="B9" s="30" t="s">
        <v>50</v>
      </c>
      <c r="C9" s="31" t="s">
        <v>55</v>
      </c>
      <c r="D9" s="36" t="s">
        <v>52</v>
      </c>
      <c r="E9" s="35" t="s">
        <v>51</v>
      </c>
    </row>
    <row r="10" spans="2:5" ht="12.75">
      <c r="B10" s="30" t="s">
        <v>50</v>
      </c>
      <c r="C10" s="31" t="s">
        <v>53</v>
      </c>
      <c r="D10" s="36" t="s">
        <v>54</v>
      </c>
      <c r="E10" s="37" t="s">
        <v>39</v>
      </c>
    </row>
    <row r="11" spans="2:5" ht="48">
      <c r="B11" s="30" t="s">
        <v>42</v>
      </c>
      <c r="C11" s="31">
        <v>500</v>
      </c>
      <c r="D11" s="36" t="s">
        <v>37</v>
      </c>
      <c r="E11" s="35" t="s">
        <v>43</v>
      </c>
    </row>
    <row r="12" spans="2:5" ht="25.5">
      <c r="B12" s="30" t="s">
        <v>42</v>
      </c>
      <c r="C12" s="31">
        <v>710</v>
      </c>
      <c r="D12" s="36" t="s">
        <v>40</v>
      </c>
      <c r="E12" s="37" t="s">
        <v>39</v>
      </c>
    </row>
    <row r="13" spans="2:5" ht="60">
      <c r="B13" s="30" t="s">
        <v>36</v>
      </c>
      <c r="C13" s="31">
        <v>500</v>
      </c>
      <c r="D13" s="36" t="s">
        <v>37</v>
      </c>
      <c r="E13" s="35" t="s">
        <v>38</v>
      </c>
    </row>
    <row r="14" spans="2:5" ht="25.5">
      <c r="B14" s="30" t="s">
        <v>36</v>
      </c>
      <c r="C14" s="31">
        <v>710</v>
      </c>
      <c r="D14" s="36" t="s">
        <v>40</v>
      </c>
      <c r="E14" s="38" t="s">
        <v>39</v>
      </c>
    </row>
    <row r="15" spans="2:5" ht="48">
      <c r="B15" s="30" t="s">
        <v>44</v>
      </c>
      <c r="C15" s="31" t="s">
        <v>46</v>
      </c>
      <c r="D15" s="36" t="s">
        <v>47</v>
      </c>
      <c r="E15" s="35" t="s">
        <v>45</v>
      </c>
    </row>
    <row r="16" spans="2:5" ht="25.5">
      <c r="B16" s="30" t="s">
        <v>44</v>
      </c>
      <c r="C16" s="31" t="s">
        <v>48</v>
      </c>
      <c r="D16" s="36" t="s">
        <v>49</v>
      </c>
      <c r="E16" s="37" t="s">
        <v>39</v>
      </c>
    </row>
    <row r="17" spans="4:5" ht="12.75">
      <c r="D17" s="40"/>
      <c r="E17" s="41"/>
    </row>
    <row r="18" spans="4:5" ht="12.75">
      <c r="D18" s="40"/>
      <c r="E18" s="41"/>
    </row>
    <row r="19" spans="4:5" ht="12.75">
      <c r="D19" s="40"/>
      <c r="E19" s="41"/>
    </row>
    <row r="20" spans="4:5" ht="12.75">
      <c r="D20" s="40"/>
      <c r="E20" s="41"/>
    </row>
    <row r="21" spans="4:5" ht="12.75">
      <c r="D21" s="40"/>
      <c r="E21" s="41"/>
    </row>
    <row r="22" spans="4:5" ht="12.75">
      <c r="D22" s="40"/>
      <c r="E22" s="41"/>
    </row>
    <row r="23" spans="4:5" ht="12.75">
      <c r="D23" s="40"/>
      <c r="E23" s="41"/>
    </row>
    <row r="24" spans="4:5" ht="12.75">
      <c r="D24" s="40"/>
      <c r="E24" s="41"/>
    </row>
    <row r="25" spans="4:5" ht="12.75">
      <c r="D25" s="40"/>
      <c r="E25" s="41"/>
    </row>
    <row r="26" spans="4:5" ht="12.75">
      <c r="D26" s="40"/>
      <c r="E26" s="41"/>
    </row>
    <row r="27" spans="4:5" ht="12.75">
      <c r="D27" s="40"/>
      <c r="E27" s="41"/>
    </row>
    <row r="28" ht="12.75">
      <c r="E28" s="41"/>
    </row>
    <row r="29" ht="12.75">
      <c r="E29" s="41"/>
    </row>
    <row r="30" ht="12.75">
      <c r="E30" s="41"/>
    </row>
    <row r="31" ht="12.75">
      <c r="E31" s="41"/>
    </row>
    <row r="32" ht="12.75">
      <c r="E32" s="41"/>
    </row>
    <row r="33" ht="12.75">
      <c r="E33" s="41"/>
    </row>
  </sheetData>
  <sheetProtection sheet="1" objects="1" scenarios="1"/>
  <printOptions/>
  <pageMargins left="0.75" right="0.75" top="1" bottom="1" header="0.5" footer="0.5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на прочность трубы с заглушкой нагруженой внутренним давлением</dc:title>
  <dc:subject/>
  <dc:creator>Timothy Bakaushin</dc:creator>
  <cp:keywords/>
  <dc:description>Version 1.1</dc:description>
  <cp:lastModifiedBy>KozlovI</cp:lastModifiedBy>
  <dcterms:created xsi:type="dcterms:W3CDTF">1996-10-14T23:33:28Z</dcterms:created>
  <dcterms:modified xsi:type="dcterms:W3CDTF">2009-01-22T11:51:22Z</dcterms:modified>
  <cp:category/>
  <cp:version/>
  <cp:contentType/>
  <cp:contentStatus/>
</cp:coreProperties>
</file>